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J9" i="9" l="1"/>
  <c r="BK21" i="9" l="1"/>
  <c r="BF21" i="9"/>
  <c r="BA21" i="9"/>
  <c r="AV21" i="9"/>
  <c r="E21" i="9" s="1"/>
  <c r="BK29" i="9" l="1"/>
  <c r="BF29" i="9"/>
  <c r="BA29" i="9"/>
  <c r="AV29" i="9"/>
  <c r="AQ29" i="9"/>
  <c r="AL29" i="9"/>
  <c r="AG29" i="9"/>
  <c r="AA29" i="9"/>
  <c r="U29" i="9"/>
  <c r="P29" i="9"/>
  <c r="J29" i="9"/>
  <c r="E29" i="9" s="1"/>
  <c r="BF55" i="9" l="1"/>
  <c r="BF42" i="9" l="1"/>
  <c r="BI43" i="9"/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2" i="9"/>
  <c r="BK23" i="9"/>
  <c r="BK24" i="9"/>
  <c r="BK25" i="9"/>
  <c r="BK26" i="9"/>
  <c r="BK27" i="9"/>
  <c r="BK28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l="1"/>
  <c r="BK49" i="9"/>
  <c r="BK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A30" i="9"/>
  <c r="AV30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BF8" i="9"/>
  <c r="BA8" i="9"/>
  <c r="AV8" i="9"/>
  <c r="AQ8" i="9"/>
  <c r="AL8" i="9"/>
  <c r="AG8" i="9"/>
  <c r="AA8" i="9"/>
  <c r="U8" i="9"/>
  <c r="P8" i="9"/>
  <c r="J8" i="9"/>
  <c r="E10" i="9" l="1"/>
  <c r="E11" i="9"/>
  <c r="E17" i="9"/>
  <c r="AV60" i="9"/>
  <c r="E33" i="9"/>
  <c r="BA43" i="9"/>
  <c r="AV43" i="9"/>
  <c r="AQ43" i="9"/>
  <c r="E55" i="9"/>
  <c r="E13" i="9"/>
  <c r="E49" i="9"/>
  <c r="E18" i="9"/>
  <c r="E14" i="9"/>
  <c r="E15" i="9"/>
  <c r="E26" i="9"/>
  <c r="E39" i="9"/>
  <c r="E23" i="9"/>
  <c r="E41" i="9"/>
  <c r="E51" i="9"/>
  <c r="E53" i="9"/>
  <c r="E8" i="9"/>
  <c r="E9" i="9"/>
  <c r="E20" i="9"/>
  <c r="E22" i="9"/>
  <c r="E25" i="9"/>
  <c r="AA43" i="9"/>
  <c r="E34" i="9"/>
  <c r="AG43" i="9"/>
  <c r="E12" i="9"/>
  <c r="E16" i="9"/>
  <c r="J43" i="9"/>
  <c r="U43" i="9"/>
  <c r="BF30" i="9"/>
  <c r="E30" i="9" s="1"/>
  <c r="P43" i="9"/>
  <c r="E38" i="9"/>
  <c r="E31" i="9"/>
  <c r="E36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<sst xmlns="http://schemas.openxmlformats.org/spreadsheetml/2006/main" count="274" uniqueCount="204">
  <si>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</si>
  <si>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</si>
  <si>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</si>
  <si>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</si>
  <si>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</si>
  <si>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</si>
  <si>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</si>
  <si>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</si>
  <si>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</si>
  <si>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</si>
  <si>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</si>
  <si>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</si>
  <si>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</si>
  <si>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</si>
  <si>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</si>
  <si>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</si>
  <si>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</si>
  <si>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</si>
  <si>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</si>
  <si>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</si>
  <si>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</si>
  <si>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</si>
  <si>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</si>
  <si>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</si>
  <si>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</si>
  <si>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</si>
  <si>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</si>
  <si>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</si>
  <si>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</si>
  <si>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</si>
  <si>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</si>
  <si>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</si>
  <si>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</si>
  <si>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</si>
  <si>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</si>
  <si>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</si>
  <si>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</si>
  <si>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</si>
  <si>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</si>
  <si>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</si>
  <si>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</si>
  <si>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</si>
  <si>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</si>
  <si>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</si>
  <si>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</si>
  <si>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</si>
  <si>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</si>
  <si>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</si>
  <si>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</si>
  <si>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</si>
  <si>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</si>
  <si>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</si>
  <si>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</si>
  <si>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</si>
  <si>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</si>
  <si>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</si>
  <si>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</si>
  <si>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</si>
  <si>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</si>
  <si>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</si>
  <si>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</si>
  <si>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</si>
  <si>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</si>
  <si>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</si>
  <si>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</si>
  <si>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</si>
  <si>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</si>
  <si>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</si>
  <si>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</si>
  <si>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</si>
  <si>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</si>
  <si>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</si>
  <si>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</si>
  <si>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</si>
  <si>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</si>
  <si>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</si>
  <si>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</si>
  <si>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</si>
  <si>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</si>
  <si>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</si>
  <si>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</si>
  <si>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</si>
  <si>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</si>
  <si>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</si>
  <si>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</si>
  <si>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</si>
  <si>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</si>
  <si>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</si>
  <si>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</si>
  <si>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</si>
  <si>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</si>
  <si>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</si>
  <si>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</si>
  <si>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</si>
  <si>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</si>
  <si>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</si>
  <si>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</si>
  <si>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</si>
  <si>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</si>
  <si>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</si>
  <si>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</si>
  <si>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</si>
  <si>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</si>
  <si>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</si>
  <si>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</si>
  <si>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</si>
  <si>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</si>
  <si>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</si>
  <si>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</si>
  <si>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</si>
  <si>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</si>
  <si>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</si>
  <si>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</si>
  <si>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</si>
  <si>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</si>
  <si>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</si>
  <si>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</si>
  <si>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</si>
  <si>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</si>
  <si>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</si>
  <si>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</si>
  <si>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</si>
  <si>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</si>
  <si>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</si>
  <si>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</si>
  <si>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</si>
  <si>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</si>
  <si>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</si>
  <si>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</si>
  <si>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</si>
  <si>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</si>
  <si>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</si>
  <si>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</si>
  <si>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</si>
  <si>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</si>
  <si>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2026-2030</t>
  </si>
  <si>
    <t>Всего расходов по программе в 26 - 30 гг.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</si>
  <si>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</si>
  <si>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</si>
  <si>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</si>
  <si>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</si>
  <si>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</si>
  <si>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</si>
  <si>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</si>
  <si>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</si>
  <si>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</si>
  <si>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</si>
  <si>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</si>
  <si>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</si>
  <si>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</si>
  <si>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</si>
  <si>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</si>
  <si>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</si>
  <si>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</si>
  <si>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</si>
  <si>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</si>
  <si>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</si>
  <si>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</si>
  <si>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</si>
  <si>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</si>
  <si>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</si>
  <si>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</si>
  <si>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</si>
  <si>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</si>
  <si>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</si>
  <si>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</si>
  <si>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</si>
  <si>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</si>
  <si>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</si>
  <si>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</si>
  <si>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</si>
  <si>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</si>
  <si>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</si>
  <si>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</si>
  <si>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</si>
  <si>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02.09.2022г. №878 (в редакции постановления Администрации г.о. Октябрьск от 17.01.2023 №40)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</si>
  <si>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</si>
  <si>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</si>
  <si>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</si>
  <si>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</si>
  <si>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</si>
  <si>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</si>
  <si>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</si>
  <si>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</si>
  <si>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</si>
  <si>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</si>
  <si>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</si>
  <si>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</si>
  <si>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</si>
  <si>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</si>
  <si>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</si>
  <si>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</si>
  <si>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</si>
  <si>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</si>
  <si>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</si>
  <si>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</si>
  <si>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№10 )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</si>
  <si>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</si>
  <si>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ПО СОСТОЯНИЮ НА 01.05.2023 г.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</si>
  <si>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</si>
  <si>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</si>
  <si>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Утверждена Приказом Контрольно-счетной палаты г.о. Октябрьск Самарской области от 31.10.2022 №88 (в редакции Приказа от 08.02.2023 №3; от 07.04.2023 №89)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</si>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</sst>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" fontId="3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pane xSplit="8" ySplit="8" topLeftCell="AN12" activePane="bottomRight" state="frozen"/>
      <selection pane="topRight" activeCell="I1" sqref="I1"/>
      <selection pane="bottomLeft" activeCell="A9" sqref="A9"/>
      <selection pane="bottomRight" activeCell="AN13" sqref="AN13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198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41</v>
      </c>
      <c r="F6" s="142"/>
      <c r="G6" s="142"/>
      <c r="H6" s="142"/>
      <c r="I6" s="142"/>
      <c r="J6" s="142"/>
      <c r="K6" s="201">
        <v>2016</v>
      </c>
      <c r="L6" s="201"/>
      <c r="M6" s="201"/>
      <c r="N6" s="201"/>
      <c r="O6" s="24"/>
      <c r="P6" s="142"/>
      <c r="Q6" s="201">
        <v>2017</v>
      </c>
      <c r="R6" s="201"/>
      <c r="S6" s="201"/>
      <c r="T6" s="201"/>
      <c r="U6" s="143"/>
      <c r="V6" s="25"/>
      <c r="W6" s="201">
        <v>2018</v>
      </c>
      <c r="X6" s="201"/>
      <c r="Y6" s="201"/>
      <c r="Z6" s="201"/>
      <c r="AA6" s="143"/>
      <c r="AB6" s="25"/>
      <c r="AC6" s="201">
        <v>2019</v>
      </c>
      <c r="AD6" s="201"/>
      <c r="AE6" s="201"/>
      <c r="AF6" s="201"/>
      <c r="AG6" s="143"/>
      <c r="AH6" s="201">
        <v>2020</v>
      </c>
      <c r="AI6" s="201"/>
      <c r="AJ6" s="201"/>
      <c r="AK6" s="201"/>
      <c r="AL6" s="143"/>
      <c r="AM6" s="201">
        <v>2021</v>
      </c>
      <c r="AN6" s="201"/>
      <c r="AO6" s="201"/>
      <c r="AP6" s="201"/>
      <c r="AQ6" s="143"/>
      <c r="AR6" s="201">
        <v>2022</v>
      </c>
      <c r="AS6" s="201"/>
      <c r="AT6" s="201"/>
      <c r="AU6" s="201"/>
      <c r="AV6" s="143"/>
      <c r="AW6" s="201">
        <v>2023</v>
      </c>
      <c r="AX6" s="201"/>
      <c r="AY6" s="201"/>
      <c r="AZ6" s="201"/>
      <c r="BA6" s="143"/>
      <c r="BB6" s="201">
        <v>2024</v>
      </c>
      <c r="BC6" s="201"/>
      <c r="BD6" s="201"/>
      <c r="BE6" s="201"/>
      <c r="BF6" s="143"/>
      <c r="BG6" s="201">
        <v>2025</v>
      </c>
      <c r="BH6" s="201"/>
      <c r="BI6" s="201"/>
      <c r="BJ6" s="201"/>
      <c r="BK6" s="201" t="s">
        <v>135</v>
      </c>
      <c r="BL6" s="201"/>
      <c r="BM6" s="201"/>
      <c r="BN6" s="201"/>
      <c r="BO6" s="201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68</v>
      </c>
      <c r="E7" s="28" t="s">
        <v>111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84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85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137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136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92" customHeight="1" x14ac:dyDescent="0.25">
      <c r="A8" s="84" t="s">
        <v>42</v>
      </c>
      <c r="B8" s="14" t="s">
        <v>109</v>
      </c>
      <c r="C8" s="14" t="s">
        <v>31</v>
      </c>
      <c r="D8" s="14" t="s">
        <v>169</v>
      </c>
      <c r="E8" s="32">
        <f>J8+P8+U8+AA8+AG8+AL8+AQ8+AV8+BA8+BF8+BK8</f>
        <v>537486.29999999993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68746.599999999991</v>
      </c>
      <c r="AR8" s="15"/>
      <c r="AS8" s="15">
        <v>2283.6999999999998</v>
      </c>
      <c r="AT8" s="15">
        <v>66462.899999999994</v>
      </c>
      <c r="AU8" s="15"/>
      <c r="AV8" s="40">
        <f>AW8+AX8+AY8+AZ8</f>
        <v>66578.8</v>
      </c>
      <c r="AW8" s="15"/>
      <c r="AX8" s="15">
        <v>2709.3</v>
      </c>
      <c r="AY8" s="15">
        <v>63869.5</v>
      </c>
      <c r="AZ8" s="15"/>
      <c r="BA8" s="40">
        <f>BB8+BC8+BD8+BE8</f>
        <v>60334.8</v>
      </c>
      <c r="BB8" s="15"/>
      <c r="BC8" s="15"/>
      <c r="BD8" s="15">
        <v>60334.8</v>
      </c>
      <c r="BE8" s="15"/>
      <c r="BF8" s="40">
        <f>BG8+BH8+BI8+BJ8</f>
        <v>57084.7</v>
      </c>
      <c r="BG8" s="15"/>
      <c r="BH8" s="15"/>
      <c r="BI8" s="15">
        <v>57084.7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106.5" customHeight="1" x14ac:dyDescent="0.25">
      <c r="A9" s="84" t="s">
        <v>43</v>
      </c>
      <c r="B9" s="14" t="s">
        <v>123</v>
      </c>
      <c r="C9" s="14" t="s">
        <v>76</v>
      </c>
      <c r="D9" s="14" t="s">
        <v>190</v>
      </c>
      <c r="E9" s="32">
        <f>I9+P9+U9+AA9+AG9+AL9+AQ9+AV9+BA9+BF9+BK9</f>
        <v>21356.7</v>
      </c>
      <c r="F9" s="40"/>
      <c r="G9" s="40"/>
      <c r="H9" s="40"/>
      <c r="I9" s="40"/>
      <c r="J9" s="40">
        <f>K9+L9+M9+N9</f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</v>
      </c>
      <c r="AS9" s="15">
        <v>1990.9</v>
      </c>
      <c r="AT9" s="15">
        <v>99</v>
      </c>
      <c r="AU9" s="15"/>
      <c r="AV9" s="42">
        <f>AW9+AX9+AY9+AZ9</f>
        <v>5338.3</v>
      </c>
      <c r="AX9" s="15">
        <v>5338.3</v>
      </c>
      <c r="AY9" s="15">
        <v>0</v>
      </c>
      <c r="AZ9" s="15"/>
      <c r="BA9" s="42">
        <f>BB9+BC9+BD9+BE9</f>
        <v>5338.3</v>
      </c>
      <c r="BC9" s="15">
        <v>5338.3</v>
      </c>
      <c r="BD9" s="15">
        <v>0</v>
      </c>
      <c r="BE9" s="15"/>
      <c r="BF9" s="42">
        <f>BG9+BH9+BI9+BJ9</f>
        <v>5338.3</v>
      </c>
      <c r="BH9" s="15">
        <v>5338.3</v>
      </c>
      <c r="BI9" s="15">
        <v>0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64.25" customHeight="1" x14ac:dyDescent="0.25">
      <c r="A10" s="84" t="s">
        <v>44</v>
      </c>
      <c r="B10" s="14" t="s">
        <v>103</v>
      </c>
      <c r="C10" s="14" t="s">
        <v>32</v>
      </c>
      <c r="D10" s="14" t="s">
        <v>168</v>
      </c>
      <c r="E10" s="32">
        <f>U10+AA10+AG10+AL10+AQ10+AV10+BA10+BF10+BK10</f>
        <v>49681.400000000009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5110.3999999999996</v>
      </c>
      <c r="AW10" s="46"/>
      <c r="AX10" s="15"/>
      <c r="AY10" s="15">
        <v>5110.3999999999996</v>
      </c>
      <c r="AZ10" s="15"/>
      <c r="BA10" s="40">
        <f>BB10+BC10+BD10+BE10</f>
        <v>4725.3</v>
      </c>
      <c r="BB10" s="46"/>
      <c r="BC10" s="15"/>
      <c r="BD10" s="15">
        <v>4725.3</v>
      </c>
      <c r="BE10" s="15"/>
      <c r="BF10" s="40">
        <f>BG10+BH10+BI10+BJ10</f>
        <v>4725.3</v>
      </c>
      <c r="BG10" s="46"/>
      <c r="BH10" s="15"/>
      <c r="BI10" s="15">
        <v>4725.3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22.25" customHeight="1" x14ac:dyDescent="0.25">
      <c r="A11" s="84" t="s">
        <v>45</v>
      </c>
      <c r="B11" s="29" t="s">
        <v>131</v>
      </c>
      <c r="C11" s="29" t="s">
        <v>35</v>
      </c>
      <c r="D11" s="29" t="s">
        <v>200</v>
      </c>
      <c r="E11" s="33">
        <f>U11+AA11+AG11+AL11+AQ11+AV11+BA11+BF11+BK11</f>
        <v>539129.10000000009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26675.200000000001</v>
      </c>
      <c r="AR11" s="15"/>
      <c r="AS11" s="15">
        <v>15485.2</v>
      </c>
      <c r="AT11" s="15">
        <v>11190</v>
      </c>
      <c r="AU11" s="15">
        <v>0</v>
      </c>
      <c r="AV11" s="44">
        <f>AW11+AX11+AY11+AZ11</f>
        <v>47287</v>
      </c>
      <c r="AW11" s="47"/>
      <c r="AX11" s="47">
        <v>27400.5</v>
      </c>
      <c r="AY11" s="15">
        <v>19818.400000000001</v>
      </c>
      <c r="AZ11" s="15">
        <v>68.099999999999994</v>
      </c>
      <c r="BA11" s="44">
        <f>BB11+BC11+BD11+BE11</f>
        <v>16219.8</v>
      </c>
      <c r="BB11" s="48"/>
      <c r="BC11" s="48"/>
      <c r="BD11" s="15">
        <v>16219.8</v>
      </c>
      <c r="BE11" s="15"/>
      <c r="BF11" s="44">
        <f>BG11+BH11+BI11+BJ11</f>
        <v>16219.8</v>
      </c>
      <c r="BG11" s="48"/>
      <c r="BH11" s="48"/>
      <c r="BI11" s="15">
        <v>16219.8</v>
      </c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46</v>
      </c>
      <c r="B12" s="14" t="s">
        <v>24</v>
      </c>
      <c r="C12" s="14" t="s">
        <v>75</v>
      </c>
      <c r="D12" s="14" t="s">
        <v>39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96.75" customHeight="1" x14ac:dyDescent="0.25">
      <c r="A13" s="84" t="s">
        <v>47</v>
      </c>
      <c r="B13" s="14" t="s">
        <v>40</v>
      </c>
      <c r="C13" s="14" t="s">
        <v>33</v>
      </c>
      <c r="D13" s="14" t="s">
        <v>203</v>
      </c>
      <c r="E13" s="32">
        <f>G13+H13+I13+J13+P13+U13+AA13+AG13+AL13+AQ13+AV13+BA13+BF13+BK13</f>
        <v>251118.09999999998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65532.2</v>
      </c>
      <c r="AR13" s="15"/>
      <c r="AS13" s="15">
        <v>53000</v>
      </c>
      <c r="AT13" s="15">
        <v>12532.2</v>
      </c>
      <c r="AU13" s="47"/>
      <c r="AV13" s="44">
        <f t="shared" ref="AV13:AV38" si="6">AW13+AX13+AY13+AZ13</f>
        <v>53125</v>
      </c>
      <c r="AW13" s="203"/>
      <c r="AX13" s="15">
        <v>39716.9</v>
      </c>
      <c r="AY13" s="15">
        <v>13280</v>
      </c>
      <c r="AZ13" s="47">
        <v>128.1</v>
      </c>
      <c r="BA13" s="44">
        <f t="shared" ref="BA13:BA17" si="7">BB13+BC13+BD13+BE13</f>
        <v>12337.2</v>
      </c>
      <c r="BB13" s="15"/>
      <c r="BC13" s="15"/>
      <c r="BD13" s="15">
        <v>12337.2</v>
      </c>
      <c r="BE13" s="48"/>
      <c r="BF13" s="44">
        <f>BG13+BH13+BI13+BJ13</f>
        <v>12820.3</v>
      </c>
      <c r="BG13" s="15"/>
      <c r="BH13" s="15"/>
      <c r="BI13" s="15">
        <v>12820.3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48</v>
      </c>
      <c r="B14" s="14" t="s">
        <v>23</v>
      </c>
      <c r="C14" s="14" t="s">
        <v>30</v>
      </c>
      <c r="D14" s="14" t="s">
        <v>173</v>
      </c>
      <c r="E14" s="32">
        <f>AQ14+AV14+BA14+BF14+BK14</f>
        <v>37012.100000000006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9326.1</v>
      </c>
      <c r="AR14" s="15">
        <v>895.1</v>
      </c>
      <c r="AS14" s="15">
        <v>4293</v>
      </c>
      <c r="AT14" s="15">
        <v>3395.9</v>
      </c>
      <c r="AU14" s="15">
        <v>742.1</v>
      </c>
      <c r="AV14" s="40">
        <f t="shared" si="6"/>
        <v>9153.7999999999993</v>
      </c>
      <c r="AW14" s="15">
        <v>1138.0999999999999</v>
      </c>
      <c r="AX14" s="15">
        <v>4397.2</v>
      </c>
      <c r="AY14" s="15">
        <v>3618.5</v>
      </c>
      <c r="AZ14" s="15"/>
      <c r="BA14" s="40">
        <f t="shared" si="7"/>
        <v>9220.4</v>
      </c>
      <c r="BB14" s="15">
        <v>1205.0999999999999</v>
      </c>
      <c r="BC14" s="15">
        <v>4397.2</v>
      </c>
      <c r="BD14" s="15">
        <v>3618.1</v>
      </c>
      <c r="BE14" s="15"/>
      <c r="BF14" s="40">
        <f>BG14+BH14+BI14+BJ14</f>
        <v>9311.7999999999993</v>
      </c>
      <c r="BG14" s="15">
        <v>1296</v>
      </c>
      <c r="BH14" s="15">
        <v>4397.2</v>
      </c>
      <c r="BI14" s="15">
        <v>3618.6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71.75" customHeight="1" x14ac:dyDescent="0.25">
      <c r="A15" s="84" t="s">
        <v>49</v>
      </c>
      <c r="B15" s="14" t="s">
        <v>113</v>
      </c>
      <c r="C15" s="14" t="s">
        <v>25</v>
      </c>
      <c r="D15" s="14" t="s">
        <v>187</v>
      </c>
      <c r="E15" s="32">
        <f>P15+U15+AA15+AG15+AL15+AQ15+AV15+BA15+BF15+BK15</f>
        <v>40602.800000000003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2690</v>
      </c>
      <c r="AR15" s="15">
        <v>610.20000000000005</v>
      </c>
      <c r="AS15" s="15">
        <v>1105.7</v>
      </c>
      <c r="AT15" s="15">
        <v>974.1</v>
      </c>
      <c r="AU15" s="15"/>
      <c r="AV15" s="40">
        <f t="shared" si="6"/>
        <v>5947.4</v>
      </c>
      <c r="AW15" s="15"/>
      <c r="AX15" s="15">
        <v>3110.8</v>
      </c>
      <c r="AY15" s="15">
        <v>2836.6</v>
      </c>
      <c r="AZ15" s="15"/>
      <c r="BA15" s="40">
        <f t="shared" si="7"/>
        <v>0</v>
      </c>
      <c r="BB15" s="15"/>
      <c r="BC15" s="15"/>
      <c r="BD15" s="15"/>
      <c r="BE15" s="15"/>
      <c r="BF15" s="40">
        <f>BG15+BH15+BI15+BJ15</f>
        <v>0</v>
      </c>
      <c r="BG15" s="15"/>
      <c r="BH15" s="15"/>
      <c r="BI15" s="15"/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93" customHeight="1" x14ac:dyDescent="0.25">
      <c r="A16" s="84" t="s">
        <v>50</v>
      </c>
      <c r="B16" s="14" t="s">
        <v>77</v>
      </c>
      <c r="C16" s="14" t="s">
        <v>33</v>
      </c>
      <c r="D16" s="14" t="s">
        <v>197</v>
      </c>
      <c r="E16" s="32">
        <f>G16+H16+I16+J16+P16+U16+AA16+AG16+AL16+AQ16+AV16</f>
        <v>423422.5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172777.5</v>
      </c>
      <c r="AR16" s="47"/>
      <c r="AS16" s="47">
        <v>15494.9</v>
      </c>
      <c r="AT16" s="47">
        <v>9220.4</v>
      </c>
      <c r="AU16" s="47">
        <v>148062.20000000001</v>
      </c>
      <c r="AV16" s="40">
        <f t="shared" si="6"/>
        <v>129225.60000000001</v>
      </c>
      <c r="AW16" s="47"/>
      <c r="AX16" s="47">
        <v>40371.1</v>
      </c>
      <c r="AY16" s="47">
        <v>4168.7</v>
      </c>
      <c r="AZ16" s="47">
        <v>84685.8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51</v>
      </c>
      <c r="B17" s="14" t="s">
        <v>162</v>
      </c>
      <c r="C17" s="81" t="s">
        <v>70</v>
      </c>
      <c r="D17" s="14" t="s">
        <v>163</v>
      </c>
      <c r="E17" s="32">
        <f>AQ17+AV17+BA17+BF17+BK17</f>
        <v>14035.5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1986.7</v>
      </c>
      <c r="AW17" s="15"/>
      <c r="AX17" s="15"/>
      <c r="AY17" s="15">
        <v>1986.7</v>
      </c>
      <c r="AZ17" s="15"/>
      <c r="BA17" s="40">
        <f t="shared" si="7"/>
        <v>1975.3</v>
      </c>
      <c r="BB17" s="15"/>
      <c r="BC17" s="15"/>
      <c r="BD17" s="15">
        <v>1975.3</v>
      </c>
      <c r="BE17" s="15"/>
      <c r="BF17" s="40">
        <f>BG17+BH17+BI17+BJ17</f>
        <v>2014.7</v>
      </c>
      <c r="BG17" s="15"/>
      <c r="BH17" s="15"/>
      <c r="BI17" s="15">
        <v>2014.7</v>
      </c>
      <c r="BJ17" s="54"/>
      <c r="BK17" s="49">
        <f t="shared" si="2"/>
        <v>8058.8</v>
      </c>
      <c r="BL17" s="15"/>
      <c r="BM17" s="15"/>
      <c r="BN17" s="15">
        <v>8058.8</v>
      </c>
      <c r="BO17" s="39"/>
    </row>
    <row r="18" spans="1:67" s="41" customFormat="1" ht="92.25" customHeight="1" x14ac:dyDescent="0.25">
      <c r="A18" s="84" t="s">
        <v>52</v>
      </c>
      <c r="B18" s="180" t="s">
        <v>83</v>
      </c>
      <c r="C18" s="183" t="s">
        <v>145</v>
      </c>
      <c r="D18" s="181" t="s">
        <v>164</v>
      </c>
      <c r="E18" s="32">
        <f>G18+H18+I18+J18+P18+U18+AA18+AG18+AL18+AQ18+AV18+BA18+BF18+BK18</f>
        <v>167193.9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34142.800000000003</v>
      </c>
      <c r="AR18" s="15">
        <v>1258.5999999999999</v>
      </c>
      <c r="AS18" s="15">
        <v>3757.3</v>
      </c>
      <c r="AT18" s="15">
        <v>29126.9</v>
      </c>
      <c r="AU18" s="15"/>
      <c r="AV18" s="40">
        <f>SUM(AW18:AZ18)</f>
        <v>34486</v>
      </c>
      <c r="AW18" s="15">
        <v>1440.7</v>
      </c>
      <c r="AX18" s="15">
        <v>2663.9</v>
      </c>
      <c r="AY18" s="15">
        <v>30381.4</v>
      </c>
      <c r="AZ18" s="15"/>
      <c r="BA18" s="40">
        <f>SUM(BB18:BE18)</f>
        <v>33026.9</v>
      </c>
      <c r="BB18" s="15">
        <v>1503</v>
      </c>
      <c r="BC18" s="15">
        <v>2201.4</v>
      </c>
      <c r="BD18" s="15">
        <v>29322.5</v>
      </c>
      <c r="BE18" s="15"/>
      <c r="BF18" s="40">
        <f>SUM(BG18:BJ18)</f>
        <v>33079.599999999999</v>
      </c>
      <c r="BG18" s="15">
        <v>1556.2</v>
      </c>
      <c r="BH18" s="15">
        <v>2201.4</v>
      </c>
      <c r="BI18" s="15">
        <v>29322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53</v>
      </c>
      <c r="B19" s="14" t="s">
        <v>138</v>
      </c>
      <c r="C19" s="182" t="s">
        <v>26</v>
      </c>
      <c r="D19" s="29" t="s">
        <v>142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71" customHeight="1" x14ac:dyDescent="0.25">
      <c r="A20" s="84" t="s">
        <v>54</v>
      </c>
      <c r="B20" s="14" t="s">
        <v>127</v>
      </c>
      <c r="C20" s="14" t="s">
        <v>26</v>
      </c>
      <c r="D20" s="14" t="s">
        <v>178</v>
      </c>
      <c r="E20" s="32">
        <f>J20+P20+U20+AA20+AG20+AL20+AQ20+AV20+BA20</f>
        <v>24845.7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2868.7999999999997</v>
      </c>
      <c r="AR20" s="15"/>
      <c r="AS20" s="15">
        <v>156.19999999999999</v>
      </c>
      <c r="AT20" s="15">
        <v>2712.6</v>
      </c>
      <c r="AU20" s="15"/>
      <c r="AV20" s="40">
        <f t="shared" si="6"/>
        <v>3558.8</v>
      </c>
      <c r="AW20" s="15"/>
      <c r="AX20" s="15"/>
      <c r="AY20" s="15">
        <v>3558.8</v>
      </c>
      <c r="AZ20" s="15"/>
      <c r="BA20" s="40">
        <f t="shared" ref="BA20:BA34" si="10">BB20+BC20+BD20+BE20</f>
        <v>3071</v>
      </c>
      <c r="BB20" s="15"/>
      <c r="BC20" s="15"/>
      <c r="BD20" s="15">
        <v>3071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55</v>
      </c>
      <c r="B21" s="14" t="s">
        <v>188</v>
      </c>
      <c r="C21" s="14" t="s">
        <v>71</v>
      </c>
      <c r="D21" s="14" t="s">
        <v>189</v>
      </c>
      <c r="E21" s="32">
        <f>AV21+BA21+BF21+BK21</f>
        <v>250</v>
      </c>
      <c r="F21" s="40"/>
      <c r="G21" s="40"/>
      <c r="H21" s="40"/>
      <c r="I21" s="40"/>
      <c r="J21" s="40"/>
      <c r="K21" s="15"/>
      <c r="L21" s="15"/>
      <c r="M21" s="15"/>
      <c r="N21" s="15"/>
      <c r="O21" s="15"/>
      <c r="P21" s="40"/>
      <c r="Q21" s="15"/>
      <c r="R21" s="15"/>
      <c r="S21" s="15"/>
      <c r="T21" s="15"/>
      <c r="U21" s="40"/>
      <c r="V21" s="15"/>
      <c r="W21" s="15"/>
      <c r="X21" s="15"/>
      <c r="Y21" s="15"/>
      <c r="Z21" s="15"/>
      <c r="AA21" s="40"/>
      <c r="AB21" s="15"/>
      <c r="AC21" s="15"/>
      <c r="AD21" s="15"/>
      <c r="AE21" s="15"/>
      <c r="AF21" s="15"/>
      <c r="AG21" s="40"/>
      <c r="AH21" s="15"/>
      <c r="AI21" s="15"/>
      <c r="AJ21" s="15"/>
      <c r="AK21" s="15"/>
      <c r="AL21" s="40"/>
      <c r="AM21" s="15"/>
      <c r="AN21" s="15"/>
      <c r="AO21" s="15"/>
      <c r="AP21" s="15"/>
      <c r="AQ21" s="40"/>
      <c r="AR21" s="15"/>
      <c r="AS21" s="15"/>
      <c r="AT21" s="15"/>
      <c r="AU21" s="15"/>
      <c r="AV21" s="40">
        <f>AW21+AX21+AY21+AZ21</f>
        <v>50</v>
      </c>
      <c r="AW21" s="15"/>
      <c r="AX21" s="15"/>
      <c r="AY21" s="15">
        <v>50</v>
      </c>
      <c r="AZ21" s="15"/>
      <c r="BA21" s="40">
        <f>BB21+BC21+BD21</f>
        <v>50</v>
      </c>
      <c r="BB21" s="15"/>
      <c r="BC21" s="15"/>
      <c r="BD21" s="15">
        <v>50</v>
      </c>
      <c r="BE21" s="15"/>
      <c r="BF21" s="40">
        <f>BG21+BH21+BI21</f>
        <v>50</v>
      </c>
      <c r="BG21" s="15"/>
      <c r="BH21" s="15"/>
      <c r="BI21" s="15">
        <v>50</v>
      </c>
      <c r="BJ21" s="54"/>
      <c r="BK21" s="49">
        <f>BL21+BM21+BN21</f>
        <v>100</v>
      </c>
      <c r="BL21" s="15"/>
      <c r="BM21" s="15"/>
      <c r="BN21" s="15">
        <v>100</v>
      </c>
      <c r="BO21" s="39"/>
    </row>
    <row r="22" spans="1:67" s="41" customFormat="1" ht="72" customHeight="1" x14ac:dyDescent="0.25">
      <c r="A22" s="84" t="s">
        <v>56</v>
      </c>
      <c r="B22" s="14" t="s">
        <v>132</v>
      </c>
      <c r="C22" s="14" t="s">
        <v>27</v>
      </c>
      <c r="D22" s="14" t="s">
        <v>158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57</v>
      </c>
      <c r="B23" s="29" t="s">
        <v>110</v>
      </c>
      <c r="C23" s="29" t="s">
        <v>38</v>
      </c>
      <c r="D23" s="103" t="s">
        <v>193</v>
      </c>
      <c r="E23" s="32">
        <f>BA23+BF23+BK23</f>
        <v>380.79999999999995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190.39999999999998</v>
      </c>
      <c r="BB23" s="15"/>
      <c r="BC23" s="15">
        <v>138.69999999999999</v>
      </c>
      <c r="BD23" s="15">
        <v>51.7</v>
      </c>
      <c r="BE23" s="54"/>
      <c r="BF23" s="40">
        <f t="shared" si="11"/>
        <v>190.39999999999998</v>
      </c>
      <c r="BG23" s="15"/>
      <c r="BH23" s="15">
        <v>138.69999999999999</v>
      </c>
      <c r="BI23" s="15">
        <v>51.7</v>
      </c>
      <c r="BJ23" s="54"/>
      <c r="BK23" s="49">
        <f t="shared" si="2"/>
        <v>0</v>
      </c>
      <c r="BL23" s="15"/>
      <c r="BM23" s="15"/>
      <c r="BN23" s="15">
        <v>0</v>
      </c>
      <c r="BO23" s="39"/>
    </row>
    <row r="24" spans="1:67" s="41" customFormat="1" ht="82.5" customHeight="1" x14ac:dyDescent="0.25">
      <c r="A24" s="84" t="s">
        <v>58</v>
      </c>
      <c r="B24" s="14" t="s">
        <v>87</v>
      </c>
      <c r="C24" s="14" t="s">
        <v>38</v>
      </c>
      <c r="D24" s="14" t="s">
        <v>191</v>
      </c>
      <c r="E24" s="32">
        <f>G24+H24+I24+J24+P24+U24+AA24+AG24+AL24+AQ24+AV24</f>
        <v>1479.7999999999997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190.39999999999998</v>
      </c>
      <c r="AW24" s="15"/>
      <c r="AX24" s="15">
        <v>138.69999999999999</v>
      </c>
      <c r="AY24" s="15">
        <v>51.7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102" customHeight="1" x14ac:dyDescent="0.25">
      <c r="A25" s="84" t="s">
        <v>59</v>
      </c>
      <c r="B25" s="14" t="s">
        <v>22</v>
      </c>
      <c r="C25" s="14" t="s">
        <v>29</v>
      </c>
      <c r="D25" s="14" t="s">
        <v>159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60</v>
      </c>
      <c r="B26" s="29" t="s">
        <v>121</v>
      </c>
      <c r="C26" s="29" t="s">
        <v>29</v>
      </c>
      <c r="D26" s="103" t="s">
        <v>122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30.5" customHeight="1" x14ac:dyDescent="0.25">
      <c r="A27" s="84" t="s">
        <v>61</v>
      </c>
      <c r="B27" s="14" t="s">
        <v>100</v>
      </c>
      <c r="C27" s="14" t="s">
        <v>71</v>
      </c>
      <c r="D27" s="14" t="s">
        <v>165</v>
      </c>
      <c r="E27" s="32">
        <f>G27+H27+I27+J27+P27+U27+AA27+AG27+AL27+AQ27+AV27</f>
        <v>569284.19999999995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91263.8</v>
      </c>
      <c r="AR27" s="15">
        <v>163</v>
      </c>
      <c r="AS27" s="15">
        <v>12156.3</v>
      </c>
      <c r="AT27" s="15">
        <v>78944.5</v>
      </c>
      <c r="AU27" s="15"/>
      <c r="AV27" s="40">
        <f t="shared" si="6"/>
        <v>92894</v>
      </c>
      <c r="AW27" s="15">
        <v>1462.6</v>
      </c>
      <c r="AX27" s="15">
        <v>12899.2</v>
      </c>
      <c r="AY27" s="15">
        <v>78532.2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62</v>
      </c>
      <c r="B28" s="14" t="s">
        <v>116</v>
      </c>
      <c r="C28" s="14" t="s">
        <v>71</v>
      </c>
      <c r="D28" s="103" t="s">
        <v>170</v>
      </c>
      <c r="E28" s="32">
        <f>BA28+BF28+BK28</f>
        <v>385131.30000000005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81414.5</v>
      </c>
      <c r="BB28" s="15">
        <v>4444.6000000000004</v>
      </c>
      <c r="BC28" s="15">
        <v>780.9</v>
      </c>
      <c r="BD28" s="15">
        <v>76189</v>
      </c>
      <c r="BE28" s="54"/>
      <c r="BF28" s="40">
        <f>BG28+BH28+BI28+BJ28</f>
        <v>80142.100000000006</v>
      </c>
      <c r="BG28" s="15">
        <v>154.9</v>
      </c>
      <c r="BH28" s="15">
        <v>87.2</v>
      </c>
      <c r="BI28" s="15">
        <v>79900</v>
      </c>
      <c r="BJ28" s="54"/>
      <c r="BK28" s="49">
        <f t="shared" si="2"/>
        <v>223574.7</v>
      </c>
      <c r="BL28" s="15"/>
      <c r="BM28" s="15"/>
      <c r="BN28" s="15">
        <v>223574.7</v>
      </c>
      <c r="BO28" s="39"/>
    </row>
    <row r="29" spans="1:67" s="36" customFormat="1" ht="99.75" customHeight="1" x14ac:dyDescent="0.25">
      <c r="A29" s="84" t="s">
        <v>63</v>
      </c>
      <c r="B29" s="14" t="s">
        <v>184</v>
      </c>
      <c r="C29" s="14" t="s">
        <v>34</v>
      </c>
      <c r="D29" s="14" t="s">
        <v>186</v>
      </c>
      <c r="E29" s="32">
        <f>G29+H29+I29+J29+P29+U29+AA29+AG29+AL29+AQ29+AV29</f>
        <v>1122.3</v>
      </c>
      <c r="F29" s="44"/>
      <c r="G29" s="44"/>
      <c r="H29" s="44"/>
      <c r="I29" s="44"/>
      <c r="J29" s="40">
        <f t="shared" ref="J29" si="12">K29+L29+M29+N29</f>
        <v>125.7</v>
      </c>
      <c r="K29" s="47"/>
      <c r="L29" s="47"/>
      <c r="M29" s="47">
        <v>125.7</v>
      </c>
      <c r="N29" s="47"/>
      <c r="O29" s="47"/>
      <c r="P29" s="40">
        <f t="shared" ref="P29" si="13">Q29+R29+S29+T29</f>
        <v>224.2</v>
      </c>
      <c r="Q29" s="43"/>
      <c r="R29" s="47"/>
      <c r="S29" s="47">
        <v>224.2</v>
      </c>
      <c r="T29" s="47"/>
      <c r="U29" s="40">
        <f t="shared" ref="U29" si="14">V29+W29+X29+Y29</f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ref="AG29" si="15">AH29+AI29+AJ29+AK29</f>
        <v>156.19999999999999</v>
      </c>
      <c r="AH29" s="47"/>
      <c r="AI29" s="47"/>
      <c r="AJ29" s="47">
        <v>156.19999999999999</v>
      </c>
      <c r="AK29" s="47"/>
      <c r="AL29" s="40">
        <f t="shared" ref="AL29" si="16">AM29+AN29+AO29+AP29</f>
        <v>91.9</v>
      </c>
      <c r="AM29" s="47"/>
      <c r="AN29" s="47"/>
      <c r="AO29" s="47">
        <v>91.9</v>
      </c>
      <c r="AP29" s="47"/>
      <c r="AQ29" s="40">
        <f t="shared" ref="AQ29" si="17">AR29+AS29+AT29+AU29</f>
        <v>102.9</v>
      </c>
      <c r="AR29" s="47"/>
      <c r="AS29" s="47"/>
      <c r="AT29" s="47">
        <v>102.9</v>
      </c>
      <c r="AU29" s="47"/>
      <c r="AV29" s="40">
        <f t="shared" ref="AV29" si="18">AW29+AX29+AY29+AZ29</f>
        <v>0</v>
      </c>
      <c r="AW29" s="47"/>
      <c r="AX29" s="47"/>
      <c r="AY29" s="47"/>
      <c r="AZ29" s="47"/>
      <c r="BA29" s="40">
        <f t="shared" ref="BA29" si="19">BB29+BC29+BD29+BE29</f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64</v>
      </c>
      <c r="B30" s="14" t="s">
        <v>86</v>
      </c>
      <c r="C30" s="14" t="s">
        <v>34</v>
      </c>
      <c r="D30" s="14" t="s">
        <v>172</v>
      </c>
      <c r="E30" s="32">
        <f>H30+I30+J30+P30+U30+AA30+AG30+AL30+AQ30+AV30+BA30+BF30+BK30</f>
        <v>1345.1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50</v>
      </c>
      <c r="AW30" s="47"/>
      <c r="AX30" s="47"/>
      <c r="AY30" s="47">
        <v>50</v>
      </c>
      <c r="AZ30" s="47"/>
      <c r="BA30" s="40">
        <f>SUM(BB30:BE30)</f>
        <v>135.30000000000001</v>
      </c>
      <c r="BB30" s="47"/>
      <c r="BC30" s="47"/>
      <c r="BD30" s="47">
        <v>135.30000000000001</v>
      </c>
      <c r="BE30" s="47"/>
      <c r="BF30" s="40">
        <f>SUM(BG30:BJ30)</f>
        <v>127.8</v>
      </c>
      <c r="BG30" s="47"/>
      <c r="BH30" s="47"/>
      <c r="BI30" s="47">
        <v>127.8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91.5" customHeight="1" x14ac:dyDescent="0.25">
      <c r="A31" s="84" t="s">
        <v>65</v>
      </c>
      <c r="B31" s="13" t="s">
        <v>97</v>
      </c>
      <c r="C31" s="13" t="s">
        <v>28</v>
      </c>
      <c r="D31" s="30" t="s">
        <v>177</v>
      </c>
      <c r="E31" s="32">
        <f>H31+I31+J31+P31+U31+AA31+AG31+AL31+AQ31+AV31+BA31+BF31</f>
        <v>57686.600000000006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106</v>
      </c>
      <c r="AO31" s="15">
        <v>10674.1</v>
      </c>
      <c r="AP31" s="53"/>
      <c r="AQ31" s="40">
        <f>SUM(AR31:AU31)</f>
        <v>14135.1</v>
      </c>
      <c r="AR31" s="15"/>
      <c r="AS31" s="15">
        <v>3066.6</v>
      </c>
      <c r="AT31" s="15">
        <v>11068.5</v>
      </c>
      <c r="AU31" s="15"/>
      <c r="AV31" s="40">
        <f>SUM(AW31:AZ31)</f>
        <v>10495.7</v>
      </c>
      <c r="AW31" s="15"/>
      <c r="AX31" s="15"/>
      <c r="AY31" s="102">
        <v>10495.7</v>
      </c>
      <c r="AZ31" s="54"/>
      <c r="BA31" s="40">
        <f>SUM(BB31:BE31)</f>
        <v>8610.5</v>
      </c>
      <c r="BB31" s="53"/>
      <c r="BC31" s="53"/>
      <c r="BD31" s="102">
        <v>8610.5</v>
      </c>
      <c r="BE31" s="101"/>
      <c r="BF31" s="40">
        <f>SUM(BG31:BJ31)</f>
        <v>9211.2000000000007</v>
      </c>
      <c r="BG31" s="53"/>
      <c r="BH31" s="53"/>
      <c r="BI31" s="102">
        <v>9211.2000000000007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33.5" customHeight="1" x14ac:dyDescent="0.25">
      <c r="A32" s="84" t="s">
        <v>66</v>
      </c>
      <c r="B32" s="14" t="s">
        <v>139</v>
      </c>
      <c r="C32" s="14" t="s">
        <v>72</v>
      </c>
      <c r="D32" s="14" t="s">
        <v>161</v>
      </c>
      <c r="E32" s="32">
        <f>P32+U32+AA32+AG32+AL32+AQ32+AV32+BA32+BF32</f>
        <v>40485.5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7287.9</v>
      </c>
      <c r="AR32" s="15"/>
      <c r="AS32" s="15">
        <v>337.2</v>
      </c>
      <c r="AT32" s="15">
        <v>6950.7</v>
      </c>
      <c r="AU32" s="15"/>
      <c r="AV32" s="40">
        <f>AX32+AY32+AW32</f>
        <v>5894.5</v>
      </c>
      <c r="AW32" s="15"/>
      <c r="AX32" s="15">
        <v>324.10000000000002</v>
      </c>
      <c r="AY32" s="15">
        <v>5570.4</v>
      </c>
      <c r="AZ32" s="54"/>
      <c r="BA32" s="40">
        <f t="shared" si="10"/>
        <v>5096.6000000000004</v>
      </c>
      <c r="BB32" s="15"/>
      <c r="BC32" s="15">
        <v>324.10000000000002</v>
      </c>
      <c r="BD32" s="15">
        <v>4772.5</v>
      </c>
      <c r="BE32" s="54"/>
      <c r="BF32" s="40">
        <f>BG32+BH32+BI32+BJ32</f>
        <v>4985.2000000000007</v>
      </c>
      <c r="BG32" s="15"/>
      <c r="BH32" s="15">
        <v>324.10000000000002</v>
      </c>
      <c r="BI32" s="15">
        <v>4661.1000000000004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67</v>
      </c>
      <c r="B33" s="14" t="s">
        <v>148</v>
      </c>
      <c r="C33" s="14" t="s">
        <v>33</v>
      </c>
      <c r="D33" s="14" t="s">
        <v>199</v>
      </c>
      <c r="E33" s="32">
        <f>G33+H33+I33+J33+P33+U33+AA33+AG33+AL33+AQ33+AV33+BA33+BF33</f>
        <v>764721.7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253707.7</v>
      </c>
      <c r="AR33" s="15">
        <v>127739.7</v>
      </c>
      <c r="AS33" s="15">
        <v>79415.5</v>
      </c>
      <c r="AT33" s="15">
        <v>46552.5</v>
      </c>
      <c r="AU33" s="15"/>
      <c r="AV33" s="44">
        <f t="shared" si="6"/>
        <v>44343.5</v>
      </c>
      <c r="AW33" s="15"/>
      <c r="AX33" s="15">
        <v>15000</v>
      </c>
      <c r="AY33" s="15">
        <v>29343.5</v>
      </c>
      <c r="AZ33" s="54"/>
      <c r="BA33" s="44">
        <f t="shared" si="10"/>
        <v>20291.599999999999</v>
      </c>
      <c r="BB33" s="15"/>
      <c r="BC33" s="15"/>
      <c r="BD33" s="15">
        <v>20291.599999999999</v>
      </c>
      <c r="BE33" s="54"/>
      <c r="BF33" s="44">
        <f>BG33+BH33+BI33+BJ33</f>
        <v>17056.099999999999</v>
      </c>
      <c r="BG33" s="15"/>
      <c r="BH33" s="15"/>
      <c r="BI33" s="15">
        <v>17056.099999999999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78</v>
      </c>
      <c r="B34" s="80" t="s">
        <v>143</v>
      </c>
      <c r="C34" s="20" t="s">
        <v>36</v>
      </c>
      <c r="D34" s="81" t="s">
        <v>160</v>
      </c>
      <c r="E34" s="82">
        <f>G34+H34+I34+J34+P34+U34+AA34+AG34+AL34+AQ34+AV34+BA34+BF34</f>
        <v>2495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516</v>
      </c>
      <c r="AR34" s="15"/>
      <c r="AS34" s="15"/>
      <c r="AT34" s="15">
        <v>516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79</v>
      </c>
      <c r="B35" s="14" t="s">
        <v>81</v>
      </c>
      <c r="C35" s="13" t="s">
        <v>36</v>
      </c>
      <c r="D35" s="14" t="s">
        <v>82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94.5" customHeight="1" x14ac:dyDescent="0.25">
      <c r="A36" s="84" t="s">
        <v>80</v>
      </c>
      <c r="B36" s="14" t="s">
        <v>133</v>
      </c>
      <c r="C36" s="14" t="s">
        <v>37</v>
      </c>
      <c r="D36" s="14" t="s">
        <v>176</v>
      </c>
      <c r="E36" s="32">
        <f>G36+H36+I36+J36+P36+U36+AA36+AG36+AL36+AQ36+AV36+BA36+BF36</f>
        <v>901.40000000000009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262.60000000000002</v>
      </c>
      <c r="AW36" s="15"/>
      <c r="AX36" s="15"/>
      <c r="AY36" s="15">
        <v>262.60000000000002</v>
      </c>
      <c r="AZ36" s="54"/>
      <c r="BA36" s="40">
        <f>BB36+BC36+BD36+BE36</f>
        <v>248.1</v>
      </c>
      <c r="BB36" s="15"/>
      <c r="BC36" s="15"/>
      <c r="BD36" s="15">
        <v>248.1</v>
      </c>
      <c r="BE36" s="54"/>
      <c r="BF36" s="40">
        <f>BG36+BH36+BI36+BJ36</f>
        <v>239.1</v>
      </c>
      <c r="BG36" s="15"/>
      <c r="BH36" s="15"/>
      <c r="BI36" s="15">
        <v>239.1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98</v>
      </c>
      <c r="B37" s="14" t="s">
        <v>108</v>
      </c>
      <c r="C37" s="14" t="s">
        <v>96</v>
      </c>
      <c r="D37" s="14" t="s">
        <v>166</v>
      </c>
      <c r="E37" s="32">
        <f>H37+I37+J37+P37+U37+AA37+AG37+AL37+AQ37+AV37+BA37+BF37</f>
        <v>17637.199999999997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1936.7</v>
      </c>
      <c r="AR37" s="15"/>
      <c r="AS37" s="15"/>
      <c r="AT37" s="15">
        <v>1936.7</v>
      </c>
      <c r="AU37" s="15"/>
      <c r="AV37" s="40">
        <f t="shared" si="6"/>
        <v>1384.8</v>
      </c>
      <c r="AW37" s="15"/>
      <c r="AX37" s="15"/>
      <c r="AY37" s="15">
        <v>1384.8</v>
      </c>
      <c r="AZ37" s="54"/>
      <c r="BA37" s="40">
        <f>SUM(BB37:BE37)</f>
        <v>1226.9000000000001</v>
      </c>
      <c r="BB37" s="15"/>
      <c r="BC37" s="15"/>
      <c r="BD37" s="15">
        <v>1226.9000000000001</v>
      </c>
      <c r="BE37" s="54"/>
      <c r="BF37" s="40">
        <f>SUM(BG37:BJ37)</f>
        <v>9344.2999999999993</v>
      </c>
      <c r="BG37" s="15">
        <v>6031.4</v>
      </c>
      <c r="BH37" s="15">
        <v>1973.7</v>
      </c>
      <c r="BI37" s="15">
        <v>1339.2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64.25" customHeight="1" x14ac:dyDescent="0.25">
      <c r="A38" s="84" t="s">
        <v>99</v>
      </c>
      <c r="B38" s="14" t="s">
        <v>140</v>
      </c>
      <c r="C38" s="14" t="s">
        <v>74</v>
      </c>
      <c r="D38" s="14" t="s">
        <v>183</v>
      </c>
      <c r="E38" s="32">
        <f>G38+H38+I38+J38+P38+U38+AA38+AG38+AL38+AQ38+AV38</f>
        <v>545981.30000000005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21408.399999999998</v>
      </c>
      <c r="AR38" s="15">
        <v>15582.5</v>
      </c>
      <c r="AS38" s="15">
        <v>3289.1</v>
      </c>
      <c r="AT38" s="15">
        <v>2368.1</v>
      </c>
      <c r="AU38" s="48">
        <v>168.7</v>
      </c>
      <c r="AV38" s="44">
        <f t="shared" si="6"/>
        <v>149316.1</v>
      </c>
      <c r="AW38" s="15">
        <v>102823.6</v>
      </c>
      <c r="AX38" s="15">
        <v>42901.5</v>
      </c>
      <c r="AY38" s="15">
        <v>3591</v>
      </c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104</v>
      </c>
      <c r="B39" s="14" t="s">
        <v>107</v>
      </c>
      <c r="C39" s="14" t="s">
        <v>74</v>
      </c>
      <c r="D39" s="14" t="s">
        <v>180</v>
      </c>
      <c r="E39" s="32">
        <f>AQ39+AV39+BA39+BF39+BK39</f>
        <v>110788.50000000001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4039.8</v>
      </c>
      <c r="AW39" s="15"/>
      <c r="AX39" s="15"/>
      <c r="AY39" s="15">
        <v>3774.8</v>
      </c>
      <c r="AZ39" s="54">
        <v>265</v>
      </c>
      <c r="BA39" s="40">
        <f>BB39+BC39+BD39+BE39</f>
        <v>3989.8</v>
      </c>
      <c r="BB39" s="15"/>
      <c r="BC39" s="15"/>
      <c r="BD39" s="15">
        <v>3774.8</v>
      </c>
      <c r="BE39" s="54">
        <v>215</v>
      </c>
      <c r="BF39" s="40">
        <f>BG39+BH39+BI39+BJ39</f>
        <v>3789.8</v>
      </c>
      <c r="BG39" s="15"/>
      <c r="BH39" s="15"/>
      <c r="BI39" s="15">
        <v>3774.8</v>
      </c>
      <c r="BJ39" s="54">
        <v>15</v>
      </c>
      <c r="BK39" s="49">
        <f t="shared" si="2"/>
        <v>15</v>
      </c>
      <c r="BL39" s="53"/>
      <c r="BM39" s="53"/>
      <c r="BN39" s="53"/>
      <c r="BO39" s="184" t="s">
        <v>149</v>
      </c>
    </row>
    <row r="40" spans="1:67" s="36" customFormat="1" ht="60" customHeight="1" x14ac:dyDescent="0.25">
      <c r="A40" s="84" t="s">
        <v>115</v>
      </c>
      <c r="B40" s="14" t="s">
        <v>126</v>
      </c>
      <c r="C40" s="14" t="s">
        <v>105</v>
      </c>
      <c r="D40" s="103" t="s">
        <v>157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141</v>
      </c>
      <c r="B41" s="29" t="s">
        <v>146</v>
      </c>
      <c r="C41" s="29" t="s">
        <v>73</v>
      </c>
      <c r="D41" s="103" t="s">
        <v>174</v>
      </c>
      <c r="E41" s="32">
        <f>AQ41+AV41+BA41+BF41+BK41</f>
        <v>453.5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74</v>
      </c>
      <c r="AW41" s="15"/>
      <c r="AX41" s="15"/>
      <c r="AY41" s="15">
        <v>74</v>
      </c>
      <c r="AZ41" s="54"/>
      <c r="BA41" s="40">
        <f>BB41+BC41+BD41+BE41</f>
        <v>0</v>
      </c>
      <c r="BB41" s="15"/>
      <c r="BC41" s="15"/>
      <c r="BD41" s="15">
        <v>0</v>
      </c>
      <c r="BE41" s="54"/>
      <c r="BF41" s="40">
        <f>BG41+BH41+BI41+BJ41</f>
        <v>0</v>
      </c>
      <c r="BG41" s="15"/>
      <c r="BH41" s="15"/>
      <c r="BI41" s="15">
        <v>0</v>
      </c>
      <c r="BJ41" s="54"/>
      <c r="BK41" s="49">
        <f t="shared" si="2"/>
        <v>276.5</v>
      </c>
      <c r="BL41" s="15"/>
      <c r="BM41" s="15"/>
      <c r="BN41" s="15">
        <v>276.5</v>
      </c>
      <c r="BO41" s="39"/>
    </row>
    <row r="42" spans="1:67" s="36" customFormat="1" ht="80.25" customHeight="1" x14ac:dyDescent="0.25">
      <c r="A42" s="84" t="s">
        <v>185</v>
      </c>
      <c r="B42" s="29" t="s">
        <v>147</v>
      </c>
      <c r="C42" s="14" t="s">
        <v>30</v>
      </c>
      <c r="D42" s="103" t="s">
        <v>175</v>
      </c>
      <c r="E42" s="32">
        <f>AV42+BA42+BF42</f>
        <v>54199.5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18066.5</v>
      </c>
      <c r="AW42" s="15"/>
      <c r="AX42" s="15">
        <v>18066.5</v>
      </c>
      <c r="AY42" s="15"/>
      <c r="AZ42" s="54"/>
      <c r="BA42" s="40">
        <f>BB42+BC42+BD42+BE42</f>
        <v>18066.5</v>
      </c>
      <c r="BB42" s="15"/>
      <c r="BC42" s="15">
        <v>18066.5</v>
      </c>
      <c r="BD42" s="15"/>
      <c r="BE42" s="54"/>
      <c r="BF42" s="40">
        <f>BG42+BH42+BI42+BJ42</f>
        <v>18066.5</v>
      </c>
      <c r="BG42" s="15"/>
      <c r="BH42" s="15">
        <v>18066.5</v>
      </c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112</v>
      </c>
      <c r="C43" s="35"/>
      <c r="D43" s="100"/>
      <c r="E43" s="32">
        <f>H43+I43+J43+P43+U43+AA43+AG43+AL43+AQ43+AV43+BA43+BF43+BK43</f>
        <v>5359230.9400000004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20">SUM(I31:I41)</f>
        <v>47172.6</v>
      </c>
      <c r="J43" s="40">
        <f t="shared" si="20"/>
        <v>56045.200000000004</v>
      </c>
      <c r="K43" s="32">
        <f t="shared" si="20"/>
        <v>0</v>
      </c>
      <c r="L43" s="32">
        <f t="shared" si="20"/>
        <v>13776.4</v>
      </c>
      <c r="M43" s="32">
        <f t="shared" si="20"/>
        <v>42268.800000000003</v>
      </c>
      <c r="N43" s="32">
        <f t="shared" si="20"/>
        <v>0</v>
      </c>
      <c r="O43" s="32">
        <f>SUM(O31:O38)</f>
        <v>0</v>
      </c>
      <c r="P43" s="40">
        <f t="shared" ref="P43:U43" si="21">SUM(P31:P41)</f>
        <v>123529.9</v>
      </c>
      <c r="Q43" s="32">
        <f t="shared" si="21"/>
        <v>28009.3</v>
      </c>
      <c r="R43" s="32">
        <f t="shared" si="21"/>
        <v>33484.1</v>
      </c>
      <c r="S43" s="32">
        <f t="shared" si="21"/>
        <v>62036.5</v>
      </c>
      <c r="T43" s="32">
        <f t="shared" si="21"/>
        <v>0</v>
      </c>
      <c r="U43" s="40">
        <f t="shared" si="21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22">SUM(AG8:AG41)</f>
        <v>533554.4</v>
      </c>
      <c r="AH43" s="32">
        <f t="shared" si="22"/>
        <v>82601.5</v>
      </c>
      <c r="AI43" s="32">
        <f t="shared" si="22"/>
        <v>183303</v>
      </c>
      <c r="AJ43" s="32">
        <f t="shared" si="22"/>
        <v>192589</v>
      </c>
      <c r="AK43" s="32">
        <f t="shared" si="22"/>
        <v>0</v>
      </c>
      <c r="AL43" s="40">
        <f t="shared" si="22"/>
        <v>732737.40000000014</v>
      </c>
      <c r="AM43" s="32">
        <f t="shared" si="22"/>
        <v>98051.199999999997</v>
      </c>
      <c r="AN43" s="32">
        <f t="shared" si="22"/>
        <v>150403.1</v>
      </c>
      <c r="AO43" s="32">
        <f t="shared" si="22"/>
        <v>239892.90000000002</v>
      </c>
      <c r="AP43" s="32">
        <f t="shared" si="22"/>
        <v>86114</v>
      </c>
      <c r="AQ43" s="40">
        <f>SUM(AQ8:AQ42)</f>
        <v>905570.7</v>
      </c>
      <c r="AR43" s="32">
        <f>SUM(AR8:AR41)</f>
        <v>146249.09999999998</v>
      </c>
      <c r="AS43" s="32">
        <f>SUM(AS8:AS41)</f>
        <v>286350.80000000005</v>
      </c>
      <c r="AT43" s="32">
        <f>SUM(AT8:AT41)</f>
        <v>299032.8</v>
      </c>
      <c r="AU43" s="32">
        <f>SUM(AU8:AU41)</f>
        <v>149438.00000000003</v>
      </c>
      <c r="AV43" s="40">
        <f>SUM(AV8:AV42)</f>
        <v>1083569.7000000002</v>
      </c>
      <c r="AW43" s="32">
        <f>SUM(AW8:AW41)</f>
        <v>106865</v>
      </c>
      <c r="AX43" s="32">
        <f>SUM(AX8:AX41)</f>
        <v>196971.5</v>
      </c>
      <c r="AY43" s="32">
        <f>SUM(AY8:AY41)</f>
        <v>282219.69999999995</v>
      </c>
      <c r="AZ43" s="56">
        <f>SUM(AZ8:AZ41)</f>
        <v>85147</v>
      </c>
      <c r="BA43" s="40">
        <f>SUM(BA8:BA42)</f>
        <v>680765.9</v>
      </c>
      <c r="BB43" s="32">
        <f>SUM(BB8:BB41)</f>
        <v>7152.7000000000007</v>
      </c>
      <c r="BC43" s="32">
        <f>SUM(BC8:BC41)</f>
        <v>13180.6</v>
      </c>
      <c r="BD43" s="32">
        <f>SUM(BD8:BD41)</f>
        <v>247851.1</v>
      </c>
      <c r="BE43" s="56">
        <f>SUM(BE8:BE41)</f>
        <v>215</v>
      </c>
      <c r="BF43" s="40">
        <f>SUM(BF8:BF42)</f>
        <v>682233.64</v>
      </c>
      <c r="BG43" s="32">
        <f>SUM(BG8:BG41)</f>
        <v>9038.5</v>
      </c>
      <c r="BH43" s="32">
        <f>SUM(BH8:BH41)</f>
        <v>14460.600000000002</v>
      </c>
      <c r="BI43" s="32">
        <f>SUM(BI8:BI42)</f>
        <v>246353.04</v>
      </c>
      <c r="BJ43" s="56">
        <f>SUM(BJ8:BJ41)</f>
        <v>15</v>
      </c>
      <c r="BK43" s="40">
        <f>SUM(BK8:BK42)</f>
        <v>266382.7</v>
      </c>
      <c r="BL43" s="32"/>
      <c r="BM43" s="32"/>
      <c r="BN43" s="32"/>
      <c r="BO43" s="39"/>
    </row>
    <row r="44" spans="1:67" s="36" customFormat="1" ht="24.75" hidden="1" customHeight="1" x14ac:dyDescent="0.25">
      <c r="A44" s="202" t="s">
        <v>69</v>
      </c>
      <c r="B44" s="202"/>
      <c r="C44" s="202"/>
      <c r="D44" s="202"/>
      <c r="E44" s="202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68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102.75" customHeight="1" x14ac:dyDescent="0.25">
      <c r="A49" s="84" t="s">
        <v>42</v>
      </c>
      <c r="B49" s="14" t="s">
        <v>129</v>
      </c>
      <c r="C49" s="14" t="s">
        <v>89</v>
      </c>
      <c r="D49" s="14" t="s">
        <v>179</v>
      </c>
      <c r="E49" s="126">
        <f>AL49+AQ49+AV49+BA49+BF49+BK49</f>
        <v>81483.100000000006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10423.799999999999</v>
      </c>
      <c r="AR49" s="72"/>
      <c r="AS49" s="72"/>
      <c r="AT49" s="72">
        <v>10423.799999999999</v>
      </c>
      <c r="AU49" s="72"/>
      <c r="AV49" s="125">
        <f>AY49</f>
        <v>11693.3</v>
      </c>
      <c r="AW49" s="72"/>
      <c r="AX49" s="72"/>
      <c r="AY49" s="72">
        <v>11693.3</v>
      </c>
      <c r="AZ49" s="72"/>
      <c r="BA49" s="115">
        <f>BD49</f>
        <v>10042.6</v>
      </c>
      <c r="BB49" s="72"/>
      <c r="BC49" s="72"/>
      <c r="BD49" s="72">
        <v>10042.6</v>
      </c>
      <c r="BE49" s="72"/>
      <c r="BF49" s="115">
        <f>BI49</f>
        <v>10057.9</v>
      </c>
      <c r="BG49" s="72"/>
      <c r="BH49" s="72"/>
      <c r="BI49" s="72">
        <v>10057.9</v>
      </c>
      <c r="BJ49" s="72"/>
      <c r="BK49" s="179">
        <f>BL49+BM49+BN49+BO49</f>
        <v>30200</v>
      </c>
      <c r="BL49" s="72"/>
      <c r="BM49" s="72"/>
      <c r="BN49" s="72">
        <v>30200</v>
      </c>
      <c r="BO49" s="39"/>
    </row>
    <row r="50" spans="1:67" s="36" customFormat="1" ht="136.5" customHeight="1" x14ac:dyDescent="0.25">
      <c r="A50" s="84" t="s">
        <v>43</v>
      </c>
      <c r="B50" s="14" t="s">
        <v>88</v>
      </c>
      <c r="C50" s="14" t="s">
        <v>90</v>
      </c>
      <c r="D50" s="14" t="s">
        <v>192</v>
      </c>
      <c r="E50" s="28">
        <f>AL50+AQ50+AV50</f>
        <v>44213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13644.8</v>
      </c>
      <c r="AR50" s="72"/>
      <c r="AS50" s="72"/>
      <c r="AT50" s="72">
        <v>13644.8</v>
      </c>
      <c r="AU50" s="72"/>
      <c r="AV50" s="115">
        <f>AY50</f>
        <v>15592.3</v>
      </c>
      <c r="AW50" s="72"/>
      <c r="AX50" s="72"/>
      <c r="AY50" s="72">
        <v>15592.3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44</v>
      </c>
      <c r="B51" s="14" t="s">
        <v>130</v>
      </c>
      <c r="C51" s="14" t="s">
        <v>90</v>
      </c>
      <c r="D51" s="14" t="s">
        <v>134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23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29.75" customHeight="1" x14ac:dyDescent="0.25">
      <c r="A52" s="84" t="s">
        <v>45</v>
      </c>
      <c r="B52" s="14" t="s">
        <v>117</v>
      </c>
      <c r="C52" s="14" t="s">
        <v>91</v>
      </c>
      <c r="D52" s="14" t="s">
        <v>196</v>
      </c>
      <c r="E52" s="28">
        <f>AL52+AQ52+AV52+BA52+BF52</f>
        <v>70430.700000000012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14435.7</v>
      </c>
      <c r="AR52" s="72"/>
      <c r="AS52" s="72"/>
      <c r="AT52" s="72">
        <v>14435.7</v>
      </c>
      <c r="AU52" s="72"/>
      <c r="AV52" s="115">
        <f>AY52</f>
        <v>15467.3</v>
      </c>
      <c r="AW52" s="72"/>
      <c r="AX52" s="72"/>
      <c r="AY52" s="72">
        <v>15467.3</v>
      </c>
      <c r="AZ52" s="72"/>
      <c r="BA52" s="115">
        <f>BD52</f>
        <v>14222.9</v>
      </c>
      <c r="BB52" s="72"/>
      <c r="BC52" s="72"/>
      <c r="BD52" s="72">
        <v>14222.9</v>
      </c>
      <c r="BE52" s="72"/>
      <c r="BF52" s="115">
        <f t="shared" si="23"/>
        <v>14251.7</v>
      </c>
      <c r="BG52" s="72"/>
      <c r="BH52" s="72"/>
      <c r="BI52" s="72">
        <v>14251.7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46</v>
      </c>
      <c r="B53" s="14" t="s">
        <v>125</v>
      </c>
      <c r="C53" s="14" t="s">
        <v>92</v>
      </c>
      <c r="D53" s="14" t="s">
        <v>167</v>
      </c>
      <c r="E53" s="28">
        <f>AL53+AQ53+AV53+BA53+BF53+BK53</f>
        <v>23720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3741.1</v>
      </c>
      <c r="AR53" s="72"/>
      <c r="AS53" s="72"/>
      <c r="AT53" s="72">
        <v>3741.1</v>
      </c>
      <c r="AU53" s="72"/>
      <c r="AV53" s="115">
        <f>AY53</f>
        <v>4189.5</v>
      </c>
      <c r="AW53" s="72"/>
      <c r="AX53" s="72"/>
      <c r="AY53" s="72">
        <v>4189.5</v>
      </c>
      <c r="AZ53" s="72"/>
      <c r="BA53" s="115">
        <f>BD53</f>
        <v>3820.3</v>
      </c>
      <c r="BB53" s="72"/>
      <c r="BC53" s="72"/>
      <c r="BD53" s="72">
        <v>3820.3</v>
      </c>
      <c r="BE53" s="72"/>
      <c r="BF53" s="115">
        <f t="shared" si="23"/>
        <v>3818.5</v>
      </c>
      <c r="BG53" s="72"/>
      <c r="BH53" s="72"/>
      <c r="BI53" s="72">
        <v>3818.5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47</v>
      </c>
      <c r="B54" s="14" t="s">
        <v>114</v>
      </c>
      <c r="C54" s="14" t="s">
        <v>93</v>
      </c>
      <c r="D54" s="14" t="s">
        <v>171</v>
      </c>
      <c r="E54" s="28">
        <f>AL54+AQ54+AV54+BA54+BF54</f>
        <v>68959.099999999991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16386.900000000001</v>
      </c>
      <c r="AW54" s="72"/>
      <c r="AX54" s="72"/>
      <c r="AY54" s="72">
        <v>16386.900000000001</v>
      </c>
      <c r="AZ54" s="72"/>
      <c r="BA54" s="115">
        <f>BD54</f>
        <v>15031.6</v>
      </c>
      <c r="BB54" s="72"/>
      <c r="BC54" s="72"/>
      <c r="BD54" s="72">
        <v>15031.6</v>
      </c>
      <c r="BE54" s="72"/>
      <c r="BF54" s="115">
        <f t="shared" si="23"/>
        <v>15079.8</v>
      </c>
      <c r="BG54" s="72"/>
      <c r="BH54" s="72"/>
      <c r="BI54" s="72">
        <v>15079.8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48</v>
      </c>
      <c r="B55" s="14" t="s">
        <v>144</v>
      </c>
      <c r="C55" s="14" t="s">
        <v>94</v>
      </c>
      <c r="D55" s="14" t="s">
        <v>181</v>
      </c>
      <c r="E55" s="28">
        <f>AQ55+AL55+AV55+BA55+BF55+BK55</f>
        <v>19443.800000000003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3404.7000000000003</v>
      </c>
      <c r="AR55" s="72"/>
      <c r="AS55" s="72">
        <v>2464.3000000000002</v>
      </c>
      <c r="AT55" s="72">
        <v>940.4</v>
      </c>
      <c r="AU55" s="72"/>
      <c r="AV55" s="115">
        <f>AX55+AY55</f>
        <v>3648.3</v>
      </c>
      <c r="AW55" s="72"/>
      <c r="AX55" s="72">
        <v>2566.9</v>
      </c>
      <c r="AY55" s="72">
        <v>1081.4000000000001</v>
      </c>
      <c r="AZ55" s="72"/>
      <c r="BA55" s="115">
        <f>BB55+BC55+BD55</f>
        <v>3561.2</v>
      </c>
      <c r="BB55" s="72"/>
      <c r="BC55" s="72">
        <v>2566.9</v>
      </c>
      <c r="BD55" s="72">
        <v>994.3</v>
      </c>
      <c r="BE55" s="72"/>
      <c r="BF55" s="115">
        <f>BH55+BI55</f>
        <v>3561.2</v>
      </c>
      <c r="BG55" s="72"/>
      <c r="BH55" s="72">
        <v>2566.9</v>
      </c>
      <c r="BI55" s="72">
        <v>994.3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49</v>
      </c>
      <c r="B56" s="14" t="s">
        <v>118</v>
      </c>
      <c r="C56" s="14" t="s">
        <v>95</v>
      </c>
      <c r="D56" s="14" t="s">
        <v>182</v>
      </c>
      <c r="E56" s="28">
        <f>AL56+AQ56+AV56+BA56+BF56</f>
        <v>25981.9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5373.1</v>
      </c>
      <c r="AR56" s="72"/>
      <c r="AS56" s="72"/>
      <c r="AT56" s="72">
        <v>5373.1</v>
      </c>
      <c r="AU56" s="72"/>
      <c r="AV56" s="115">
        <f>AY56</f>
        <v>5418.6</v>
      </c>
      <c r="AW56" s="72"/>
      <c r="AX56" s="72"/>
      <c r="AY56" s="72">
        <v>5418.6</v>
      </c>
      <c r="AZ56" s="72"/>
      <c r="BA56" s="115">
        <f>BD56</f>
        <v>5218.6000000000004</v>
      </c>
      <c r="BB56" s="72"/>
      <c r="BC56" s="72"/>
      <c r="BD56" s="72">
        <v>5218.6000000000004</v>
      </c>
      <c r="BE56" s="72"/>
      <c r="BF56" s="115">
        <f t="shared" si="23"/>
        <v>5304.6</v>
      </c>
      <c r="BG56" s="72"/>
      <c r="BH56" s="72"/>
      <c r="BI56" s="72">
        <v>5304.6</v>
      </c>
      <c r="BJ56" s="72"/>
      <c r="BK56" s="179"/>
      <c r="BL56" s="72"/>
      <c r="BM56" s="72"/>
      <c r="BN56" s="72"/>
      <c r="BO56" s="39"/>
    </row>
    <row r="57" spans="1:67" s="36" customFormat="1" ht="101.25" customHeight="1" x14ac:dyDescent="0.25">
      <c r="A57" s="84" t="s">
        <v>50</v>
      </c>
      <c r="B57" s="14" t="s">
        <v>124</v>
      </c>
      <c r="C57" s="14" t="s">
        <v>101</v>
      </c>
      <c r="D57" s="14" t="s">
        <v>194</v>
      </c>
      <c r="E57" s="28">
        <f>AL57+AQ57+AV57+BA57+BF57</f>
        <v>55815.700000000004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10994.7</v>
      </c>
      <c r="AR57" s="72"/>
      <c r="AS57" s="72"/>
      <c r="AT57" s="72">
        <v>10994.7</v>
      </c>
      <c r="AU57" s="72"/>
      <c r="AV57" s="115">
        <f>AY57</f>
        <v>11899.5</v>
      </c>
      <c r="AW57" s="72"/>
      <c r="AX57" s="72"/>
      <c r="AY57" s="72">
        <v>11899.5</v>
      </c>
      <c r="AZ57" s="72"/>
      <c r="BA57" s="115">
        <f>BD57</f>
        <v>11009.3</v>
      </c>
      <c r="BB57" s="72"/>
      <c r="BC57" s="72"/>
      <c r="BD57" s="72">
        <v>11009.3</v>
      </c>
      <c r="BE57" s="72"/>
      <c r="BF57" s="115">
        <f t="shared" si="23"/>
        <v>10997.9</v>
      </c>
      <c r="BG57" s="72"/>
      <c r="BH57" s="72"/>
      <c r="BI57" s="72">
        <v>10997.9</v>
      </c>
      <c r="BJ57" s="72"/>
      <c r="BK57" s="179"/>
      <c r="BL57" s="72"/>
      <c r="BM57" s="72"/>
      <c r="BN57" s="72"/>
      <c r="BO57" s="39"/>
    </row>
    <row r="58" spans="1:67" s="36" customFormat="1" ht="125.25" customHeight="1" x14ac:dyDescent="0.25">
      <c r="A58" s="185" t="s">
        <v>51</v>
      </c>
      <c r="B58" s="81" t="s">
        <v>128</v>
      </c>
      <c r="C58" s="81" t="s">
        <v>102</v>
      </c>
      <c r="D58" s="81" t="s">
        <v>195</v>
      </c>
      <c r="E58" s="186">
        <f>AL58+AQ58+AV58+BA58+BF58</f>
        <v>24765.200000000001</v>
      </c>
      <c r="F58" s="118"/>
      <c r="G58" s="187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4753.2</v>
      </c>
      <c r="AR58" s="122"/>
      <c r="AS58" s="122"/>
      <c r="AT58" s="122">
        <v>4753.2</v>
      </c>
      <c r="AU58" s="122"/>
      <c r="AV58" s="124">
        <f>AY58</f>
        <v>5188</v>
      </c>
      <c r="AW58" s="122"/>
      <c r="AX58" s="122"/>
      <c r="AY58" s="122">
        <v>5188</v>
      </c>
      <c r="AZ58" s="122"/>
      <c r="BA58" s="124">
        <f>BD58</f>
        <v>4758</v>
      </c>
      <c r="BB58" s="122"/>
      <c r="BC58" s="122"/>
      <c r="BD58" s="122">
        <v>4758</v>
      </c>
      <c r="BE58" s="122"/>
      <c r="BF58" s="174">
        <f>BI58</f>
        <v>4758</v>
      </c>
      <c r="BG58" s="122"/>
      <c r="BH58" s="122"/>
      <c r="BI58" s="122">
        <v>4758</v>
      </c>
      <c r="BJ58" s="122"/>
      <c r="BK58" s="188"/>
      <c r="BL58" s="122"/>
      <c r="BM58" s="122"/>
      <c r="BN58" s="122"/>
      <c r="BO58" s="189"/>
    </row>
    <row r="59" spans="1:67" s="190" customFormat="1" ht="51" x14ac:dyDescent="0.25">
      <c r="A59" s="191">
        <v>11</v>
      </c>
      <c r="B59" s="192" t="s">
        <v>151</v>
      </c>
      <c r="C59" s="192" t="s">
        <v>150</v>
      </c>
      <c r="D59" s="192" t="s">
        <v>201</v>
      </c>
      <c r="E59" s="193">
        <f>AV59+BA59+BF59+BK59</f>
        <v>4748.2000000000007</v>
      </c>
      <c r="F59" s="194"/>
      <c r="G59" s="194"/>
      <c r="H59" s="194"/>
      <c r="I59" s="194"/>
      <c r="J59" s="194"/>
      <c r="K59" s="195"/>
      <c r="L59" s="195"/>
      <c r="M59" s="195"/>
      <c r="N59" s="195"/>
      <c r="O59" s="195"/>
      <c r="P59" s="194"/>
      <c r="Q59" s="195"/>
      <c r="R59" s="195"/>
      <c r="S59" s="195"/>
      <c r="T59" s="195"/>
      <c r="U59" s="194"/>
      <c r="V59" s="195"/>
      <c r="W59" s="195"/>
      <c r="X59" s="195"/>
      <c r="Y59" s="195"/>
      <c r="Z59" s="195"/>
      <c r="AA59" s="194"/>
      <c r="AB59" s="195"/>
      <c r="AC59" s="195"/>
      <c r="AD59" s="195"/>
      <c r="AE59" s="195"/>
      <c r="AF59" s="195"/>
      <c r="AG59" s="194"/>
      <c r="AH59" s="195"/>
      <c r="AI59" s="195"/>
      <c r="AJ59" s="195"/>
      <c r="AK59" s="195"/>
      <c r="AL59" s="194"/>
      <c r="AM59" s="195"/>
      <c r="AN59" s="195"/>
      <c r="AO59" s="195"/>
      <c r="AP59" s="195"/>
      <c r="AQ59" s="194"/>
      <c r="AR59" s="195"/>
      <c r="AS59" s="195"/>
      <c r="AT59" s="195"/>
      <c r="AU59" s="195"/>
      <c r="AV59" s="194" t="str">
        <f>AY59</f>
        <v>1577,4</v>
      </c>
      <c r="AW59" s="195"/>
      <c r="AX59" s="195"/>
      <c r="AY59" s="195" t="s">
        <v>202</v>
      </c>
      <c r="AZ59" s="195"/>
      <c r="BA59" s="196" t="str">
        <f>BD59</f>
        <v>1585,4</v>
      </c>
      <c r="BB59" s="195"/>
      <c r="BC59" s="195"/>
      <c r="BD59" s="195" t="s">
        <v>152</v>
      </c>
      <c r="BE59" s="195"/>
      <c r="BF59" s="196" t="str">
        <f>BI59</f>
        <v>1585,4</v>
      </c>
      <c r="BG59" s="195"/>
      <c r="BH59" s="195"/>
      <c r="BI59" s="195" t="s">
        <v>152</v>
      </c>
      <c r="BJ59" s="195"/>
      <c r="BK59" s="196">
        <f>BN59</f>
        <v>0</v>
      </c>
      <c r="BL59" s="195"/>
      <c r="BM59" s="195"/>
      <c r="BN59" s="195"/>
      <c r="BO59" s="195"/>
    </row>
    <row r="60" spans="1:67" s="36" customFormat="1" ht="21" customHeight="1" x14ac:dyDescent="0.25">
      <c r="A60" s="90"/>
      <c r="B60" s="38" t="s">
        <v>112</v>
      </c>
      <c r="C60" s="31"/>
      <c r="D60" s="39"/>
      <c r="E60" s="28">
        <f>SUM(E49:E59)</f>
        <v>457793.10000000003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82063.5</v>
      </c>
      <c r="AR60" s="117"/>
      <c r="AS60" s="117"/>
      <c r="AT60" s="117"/>
      <c r="AU60" s="117"/>
      <c r="AV60" s="129">
        <f>SUM(AV49:AV59)</f>
        <v>89483.7</v>
      </c>
      <c r="AW60" s="117"/>
      <c r="AX60" s="117"/>
      <c r="AY60" s="117"/>
      <c r="AZ60" s="117"/>
      <c r="BA60" s="130">
        <f>SUM(BA49:BA58)</f>
        <v>80505.7</v>
      </c>
      <c r="BB60" s="117"/>
      <c r="BC60" s="117"/>
      <c r="BD60" s="117"/>
      <c r="BE60" s="117"/>
      <c r="BF60" s="130">
        <f>SUM(BF49:BF58)</f>
        <v>80525.2</v>
      </c>
      <c r="BG60" s="117"/>
      <c r="BH60" s="117"/>
      <c r="BI60" s="117"/>
      <c r="BJ60" s="117"/>
      <c r="BK60" s="125">
        <f>SUM(BK49:BK58)</f>
        <v>48548.3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153</v>
      </c>
      <c r="C62" s="89"/>
      <c r="D62" s="89"/>
      <c r="E62" s="197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154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198" t="s">
        <v>0</v>
      </c>
      <c r="C64" s="198" t="s">
        <v>155</v>
      </c>
      <c r="D64" s="67" t="s">
        <v>156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199"/>
      <c r="C65" s="199"/>
      <c r="D65" s="200"/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119</v>
      </c>
      <c r="C67" s="159"/>
      <c r="D67" s="169" t="s">
        <v>120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4:E44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2023-06-15T06:17:42Z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